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1098CAEF-9016-45AC-BEDE-3EB0C25C1B82}" xr6:coauthVersionLast="47" xr6:coauthVersionMax="47" xr10:uidLastSave="{00000000-0000-0000-0000-000000000000}"/>
  <bookViews>
    <workbookView xWindow="-120" yWindow="-120" windowWidth="19440" windowHeight="15000" tabRatio="906" xr2:uid="{00000000-000D-0000-FFFF-FFFF00000000}"/>
  </bookViews>
  <sheets>
    <sheet name="Hoja1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36" l="1"/>
  <c r="G45" i="36"/>
  <c r="G47" i="36" s="1"/>
  <c r="G39" i="36"/>
  <c r="G32" i="36"/>
  <c r="G52" i="36" s="1"/>
  <c r="G27" i="36"/>
  <c r="G21" i="36"/>
  <c r="G23" i="36" s="1"/>
  <c r="G48" i="36" s="1"/>
  <c r="H20" i="36"/>
  <c r="H18" i="36"/>
  <c r="H17" i="36"/>
  <c r="H16" i="36"/>
  <c r="H14" i="36"/>
  <c r="H13" i="36"/>
  <c r="G15" i="36"/>
  <c r="G19" i="36" s="1"/>
  <c r="E32" i="36"/>
  <c r="G35" i="36" l="1"/>
  <c r="G37" i="36" s="1"/>
  <c r="G41" i="36" s="1"/>
  <c r="G42" i="36" s="1"/>
  <c r="G53" i="36"/>
  <c r="G24" i="36"/>
  <c r="G28" i="36" s="1"/>
  <c r="G33" i="36"/>
  <c r="H22" i="36"/>
  <c r="E21" i="36"/>
  <c r="H21" i="36" s="1"/>
  <c r="E15" i="36"/>
  <c r="H15" i="36" s="1"/>
  <c r="G54" i="36" l="1"/>
  <c r="G55" i="36" s="1"/>
  <c r="G56" i="36" s="1"/>
  <c r="E50" i="36"/>
  <c r="E45" i="36"/>
  <c r="E39" i="36"/>
  <c r="E27" i="36"/>
  <c r="E23" i="36"/>
  <c r="H23" i="36" s="1"/>
  <c r="E19" i="36"/>
  <c r="H19" i="36" s="1"/>
  <c r="B17" i="36"/>
  <c r="H25" i="36" l="1"/>
  <c r="E47" i="36"/>
  <c r="E52" i="36"/>
  <c r="E48" i="36"/>
  <c r="E33" i="36"/>
  <c r="E35" i="36"/>
  <c r="E24" i="36"/>
  <c r="E28" i="36" s="1"/>
  <c r="H24" i="36" l="1"/>
  <c r="H26" i="36"/>
  <c r="E53" i="36"/>
  <c r="E37" i="36"/>
  <c r="H27" i="36" l="1"/>
  <c r="E54" i="36"/>
  <c r="E55" i="36" s="1"/>
  <c r="E41" i="36"/>
  <c r="D32" i="36"/>
  <c r="H28" i="36" l="1"/>
  <c r="E42" i="36"/>
  <c r="E56" i="36"/>
  <c r="H29" i="36" l="1"/>
  <c r="H30" i="36" l="1"/>
  <c r="H31" i="36" l="1"/>
  <c r="H32" i="36" l="1"/>
  <c r="H33" i="36" l="1"/>
  <c r="H34" i="36" l="1"/>
  <c r="H35" i="36" l="1"/>
  <c r="H36" i="36" l="1"/>
  <c r="H37" i="36" l="1"/>
  <c r="H38" i="36" l="1"/>
  <c r="H39" i="36" l="1"/>
  <c r="H40" i="36" l="1"/>
  <c r="H41" i="36" l="1"/>
  <c r="H42" i="36" l="1"/>
  <c r="H43" i="36" l="1"/>
  <c r="H44" i="36" l="1"/>
  <c r="H45" i="36" l="1"/>
  <c r="H46" i="36" l="1"/>
  <c r="H47" i="36" l="1"/>
  <c r="H48" i="36" l="1"/>
  <c r="H49" i="36" l="1"/>
  <c r="H50" i="36" l="1"/>
  <c r="H51" i="36" l="1"/>
  <c r="H52" i="36" l="1"/>
  <c r="H53" i="36" l="1"/>
  <c r="H54" i="36" l="1"/>
  <c r="H56" i="36" l="1"/>
  <c r="H55" i="36"/>
</calcChain>
</file>

<file path=xl/sharedStrings.xml><?xml version="1.0" encoding="utf-8"?>
<sst xmlns="http://schemas.openxmlformats.org/spreadsheetml/2006/main" count="146" uniqueCount="123">
  <si>
    <t>Lps</t>
  </si>
  <si>
    <t>m2</t>
  </si>
  <si>
    <t>m</t>
  </si>
  <si>
    <t>días</t>
  </si>
  <si>
    <t>u</t>
  </si>
  <si>
    <t>Edad de Lodos</t>
  </si>
  <si>
    <t>GPM</t>
  </si>
  <si>
    <t>Largo</t>
  </si>
  <si>
    <t>mca</t>
  </si>
  <si>
    <t>Lts</t>
  </si>
  <si>
    <t>Indicadores de Control</t>
  </si>
  <si>
    <t>Variables Principales de Entrada</t>
  </si>
  <si>
    <t>Espesor del Lecho</t>
  </si>
  <si>
    <t>Clasificación de la Información</t>
  </si>
  <si>
    <t>kg NH4/día</t>
  </si>
  <si>
    <t>Parámetros de Diseño Asumidos</t>
  </si>
  <si>
    <t>Parámetros y Datos de Diseño Calculados</t>
  </si>
  <si>
    <t>Fuente</t>
  </si>
  <si>
    <t>Calculo Alterno</t>
  </si>
  <si>
    <t>Diferencia</t>
  </si>
  <si>
    <t xml:space="preserve">Parámetros  tomados de la Literatura Científica o Técnica </t>
  </si>
  <si>
    <t>Resultados Finales e Indicadores de Desempeño</t>
  </si>
  <si>
    <t>Otros Cálculos</t>
  </si>
  <si>
    <t>kg DBO/día</t>
  </si>
  <si>
    <t>Kg SSV/día</t>
  </si>
  <si>
    <t>kg SSV/día</t>
  </si>
  <si>
    <t>No de Unidades</t>
  </si>
  <si>
    <t>Ancho</t>
  </si>
  <si>
    <t>Tasa de Produccion de Lodos Amoniacales</t>
  </si>
  <si>
    <t>Kg VSS/Kg N removido</t>
  </si>
  <si>
    <t xml:space="preserve">Cantidad Total de Lodos con Base Seca </t>
  </si>
  <si>
    <t>Frecuencia de Purga de Lodos por Unidad</t>
  </si>
  <si>
    <t xml:space="preserve">Producción de Lodos Amoniacales con Base Seca </t>
  </si>
  <si>
    <t>Andreas Bertino (Ref. E-14)</t>
  </si>
  <si>
    <r>
      <t>D</t>
    </r>
    <r>
      <rPr>
        <sz val="11"/>
        <color theme="1"/>
        <rFont val="Arial"/>
        <family val="2"/>
      </rPr>
      <t>DBO</t>
    </r>
  </si>
  <si>
    <t>Coeficiente de Producción de Lodos</t>
  </si>
  <si>
    <t xml:space="preserve">Constante de Declinación Endógena </t>
  </si>
  <si>
    <t>Kd</t>
  </si>
  <si>
    <t>1/día</t>
  </si>
  <si>
    <t>Días</t>
  </si>
  <si>
    <t>Ps</t>
  </si>
  <si>
    <t>Jairo Alberto Romero (Ref. F-2)</t>
  </si>
  <si>
    <t>Ideam- UTP-Cinara (Ref. F-3)</t>
  </si>
  <si>
    <t>Ecuación F-5</t>
  </si>
  <si>
    <t>Información del Fabricante</t>
  </si>
  <si>
    <t>Producción de Lodos Organicos con base Seca</t>
  </si>
  <si>
    <t>Pn</t>
  </si>
  <si>
    <t>Ps+Pn</t>
  </si>
  <si>
    <t>Gradiente Teorico de Filtración por Gravedad</t>
  </si>
  <si>
    <t>Profundidad de los Lodos</t>
  </si>
  <si>
    <t>m3</t>
  </si>
  <si>
    <t>horas</t>
  </si>
  <si>
    <t>Factor de Operación de la Bomba</t>
  </si>
  <si>
    <t>Tiempo de Drenaje de Lodos con Bombeo</t>
  </si>
  <si>
    <t>Densidad de la Arena</t>
  </si>
  <si>
    <t>Peso Total de Biosólido Extraído por Jornada</t>
  </si>
  <si>
    <t>Contenido a Sólidos a Alcanzar con Bombeo</t>
  </si>
  <si>
    <t>30 a 40%</t>
  </si>
  <si>
    <t>Volumen de Agua a Extraer</t>
  </si>
  <si>
    <t>Altura de la Capa de Arena Removida</t>
  </si>
  <si>
    <t>cm</t>
  </si>
  <si>
    <t>Kg/m3</t>
  </si>
  <si>
    <t>Kg</t>
  </si>
  <si>
    <t>Peso del Lodo Seco por Jornada</t>
  </si>
  <si>
    <t>Peso del Agua Remanente</t>
  </si>
  <si>
    <t>Volúmen de la Arena Extraída a Reponer</t>
  </si>
  <si>
    <t xml:space="preserve">Peso de la Arena Extraída por Jornada  </t>
  </si>
  <si>
    <t>https://www.engineeringtoolbox.com/density-materials-d_1652.html</t>
  </si>
  <si>
    <t xml:space="preserve">gr/cm3 </t>
  </si>
  <si>
    <t>Presion de Succión de Bomba  Especificada</t>
  </si>
  <si>
    <t>Caudal de Operación de la Bomba</t>
  </si>
  <si>
    <t>Lawrence K. Wang et al, (Ref. F-4),  Numeral 6,4</t>
  </si>
  <si>
    <t>Yn</t>
  </si>
  <si>
    <t>Capítulo F-2.6. Diseño de Lechos de Secado</t>
  </si>
  <si>
    <t>Tiempo de Etapa de Decantación y Secado</t>
  </si>
  <si>
    <t>Volumen de Lodos y Agua por Módulo</t>
  </si>
  <si>
    <t>Altura del Sifonaje</t>
  </si>
  <si>
    <t>Presion de Succión en Lecho de Secado</t>
  </si>
  <si>
    <t>Peso Total de Solidos Secos Extraído por Jornada</t>
  </si>
  <si>
    <t>Tasa de Aplicación Máxima</t>
  </si>
  <si>
    <t>Kg sólidos/m2-año</t>
  </si>
  <si>
    <t>Area de Módulo Requerida</t>
  </si>
  <si>
    <t>Area de Lechos Total</t>
  </si>
  <si>
    <t>Carga Diaria de NH4 a Remover</t>
  </si>
  <si>
    <t>Tabla F-3.  Lawrence K. Wang. (Ref. F-4.)</t>
  </si>
  <si>
    <t>Lawrence K. Wang et al, (Ref. F-4). Figura F-7</t>
  </si>
  <si>
    <t>Población Servida</t>
  </si>
  <si>
    <t>Aporte per Cápita de Carga Orgánica</t>
  </si>
  <si>
    <t>gr DBO5/hab-día</t>
  </si>
  <si>
    <t>habitantes</t>
  </si>
  <si>
    <t>Carga Orgánica Afluente</t>
  </si>
  <si>
    <t>Tabla A-7</t>
  </si>
  <si>
    <t>Aporte per Cápita de Carga Amoniacal</t>
  </si>
  <si>
    <t>Planos de Diseño</t>
  </si>
  <si>
    <t>Variable de Ajuste</t>
  </si>
  <si>
    <t>Area de Módulos</t>
  </si>
  <si>
    <t xml:space="preserve">Información de Entrada </t>
  </si>
  <si>
    <t>Información de Salida</t>
  </si>
  <si>
    <t>INTRUCCIONES SOBRE EL CÁLCULO ALTERNO</t>
  </si>
  <si>
    <t xml:space="preserve">Para revertir esta operación, se coloca en la casilla  del parámetro modificado el valor correspondiente 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</si>
  <si>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</si>
  <si>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</si>
  <si>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</si>
  <si>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</si>
  <si>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</si>
  <si>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</si>
  <si>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</si>
  <si>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</si>
  <si>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</si>
  <si>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</si>
  <si>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</si>
  <si>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</si>
  <si>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</si>
  <si>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</si>
  <si>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 en este último.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</si>
  <si>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</si>
  <si>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</si>
  <si>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</si>
  <si>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>- Se realiza la gráfica a partir de las columnas de la abcisa y de las ordenadas.</t>
  </si>
  <si>
    <t>Notas</t>
  </si>
  <si>
    <t>a la columna E, y luego se quita el color distintivo.</t>
  </si>
  <si>
    <t>Es importante verificar el cumplimento de las condiciones indIcadas en la columna D</t>
  </si>
  <si>
    <t xml:space="preserve">Calculo de Lecho de Secado de Lodos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</si>
</sst>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Arial"/>
      <family val="2"/>
    </font>
    <font>
      <b/>
      <sz val="12"/>
      <name val="Arial"/>
      <family val="2"/>
    </font>
    <font>
      <sz val="11"/>
      <color theme="1"/>
      <name val="GreekC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9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DBEEF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9" fillId="0" borderId="0" applyBorder="0" applyProtection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3" xfId="0" applyFont="1" applyBorder="1"/>
    <xf numFmtId="0" fontId="2" fillId="0" borderId="2" xfId="0" applyFont="1" applyBorder="1"/>
    <xf numFmtId="0" fontId="2" fillId="6" borderId="3" xfId="0" applyFont="1" applyFill="1" applyBorder="1"/>
    <xf numFmtId="0" fontId="2" fillId="4" borderId="3" xfId="0" applyFont="1" applyFill="1" applyBorder="1"/>
    <xf numFmtId="0" fontId="2" fillId="5" borderId="3" xfId="0" applyFont="1" applyFill="1" applyBorder="1"/>
    <xf numFmtId="0" fontId="2" fillId="5" borderId="2" xfId="0" applyFont="1" applyFill="1" applyBorder="1"/>
    <xf numFmtId="0" fontId="2" fillId="3" borderId="2" xfId="0" applyFont="1" applyFill="1" applyBorder="1"/>
    <xf numFmtId="2" fontId="2" fillId="0" borderId="4" xfId="0" applyNumberFormat="1" applyFont="1" applyBorder="1" applyAlignment="1">
      <alignment horizontal="right" indent="1"/>
    </xf>
    <xf numFmtId="1" fontId="2" fillId="4" borderId="4" xfId="0" applyNumberFormat="1" applyFont="1" applyFill="1" applyBorder="1" applyAlignment="1">
      <alignment horizontal="right" indent="1"/>
    </xf>
    <xf numFmtId="0" fontId="2" fillId="4" borderId="2" xfId="0" applyFont="1" applyFill="1" applyBorder="1"/>
    <xf numFmtId="0" fontId="2" fillId="3" borderId="3" xfId="0" applyFont="1" applyFill="1" applyBorder="1"/>
    <xf numFmtId="0" fontId="3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 indent="1"/>
    </xf>
    <xf numFmtId="2" fontId="2" fillId="4" borderId="4" xfId="0" applyNumberFormat="1" applyFont="1" applyFill="1" applyBorder="1" applyAlignment="1">
      <alignment horizontal="right" indent="1"/>
    </xf>
    <xf numFmtId="2" fontId="2" fillId="5" borderId="4" xfId="0" applyNumberFormat="1" applyFont="1" applyFill="1" applyBorder="1" applyAlignment="1">
      <alignment horizontal="right" indent="1"/>
    </xf>
    <xf numFmtId="0" fontId="3" fillId="4" borderId="4" xfId="0" applyFont="1" applyFill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5" fillId="10" borderId="3" xfId="0" applyFont="1" applyFill="1" applyBorder="1"/>
    <xf numFmtId="0" fontId="5" fillId="0" borderId="0" xfId="0" applyFont="1"/>
    <xf numFmtId="0" fontId="2" fillId="11" borderId="3" xfId="0" applyFont="1" applyFill="1" applyBorder="1"/>
    <xf numFmtId="2" fontId="2" fillId="11" borderId="4" xfId="0" applyNumberFormat="1" applyFont="1" applyFill="1" applyBorder="1" applyAlignment="1">
      <alignment horizontal="right" indent="1"/>
    </xf>
    <xf numFmtId="0" fontId="2" fillId="11" borderId="2" xfId="0" applyFont="1" applyFill="1" applyBorder="1"/>
    <xf numFmtId="0" fontId="5" fillId="10" borderId="4" xfId="0" applyFont="1" applyFill="1" applyBorder="1"/>
    <xf numFmtId="0" fontId="5" fillId="10" borderId="2" xfId="0" applyFont="1" applyFill="1" applyBorder="1"/>
    <xf numFmtId="0" fontId="3" fillId="11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11" borderId="2" xfId="0" applyFont="1" applyFill="1" applyBorder="1"/>
    <xf numFmtId="0" fontId="3" fillId="11" borderId="4" xfId="0" applyFont="1" applyFill="1" applyBorder="1" applyAlignment="1">
      <alignment horizontal="center"/>
    </xf>
    <xf numFmtId="0" fontId="2" fillId="12" borderId="3" xfId="0" applyFont="1" applyFill="1" applyBorder="1"/>
    <xf numFmtId="0" fontId="3" fillId="12" borderId="4" xfId="0" applyFont="1" applyFill="1" applyBorder="1" applyAlignment="1">
      <alignment horizontal="center"/>
    </xf>
    <xf numFmtId="2" fontId="2" fillId="12" borderId="4" xfId="0" applyNumberFormat="1" applyFont="1" applyFill="1" applyBorder="1" applyAlignment="1">
      <alignment horizontal="right" indent="1"/>
    </xf>
    <xf numFmtId="0" fontId="2" fillId="12" borderId="2" xfId="0" applyFont="1" applyFill="1" applyBorder="1"/>
    <xf numFmtId="2" fontId="2" fillId="12" borderId="4" xfId="1" applyNumberFormat="1" applyFont="1" applyFill="1" applyBorder="1" applyAlignment="1">
      <alignment horizontal="right" indent="1"/>
    </xf>
    <xf numFmtId="0" fontId="3" fillId="12" borderId="3" xfId="0" applyFont="1" applyFill="1" applyBorder="1"/>
    <xf numFmtId="0" fontId="3" fillId="12" borderId="2" xfId="0" applyFont="1" applyFill="1" applyBorder="1"/>
    <xf numFmtId="0" fontId="2" fillId="6" borderId="2" xfId="0" applyFont="1" applyFill="1" applyBorder="1"/>
    <xf numFmtId="2" fontId="2" fillId="6" borderId="4" xfId="0" applyNumberFormat="1" applyFont="1" applyFill="1" applyBorder="1" applyAlignment="1">
      <alignment horizontal="right" indent="1"/>
    </xf>
    <xf numFmtId="0" fontId="0" fillId="12" borderId="0" xfId="0" applyFill="1" applyAlignment="1">
      <alignment horizontal="right"/>
    </xf>
    <xf numFmtId="1" fontId="2" fillId="12" borderId="4" xfId="0" applyNumberFormat="1" applyFont="1" applyFill="1" applyBorder="1" applyAlignment="1">
      <alignment horizontal="right" indent="1"/>
    </xf>
    <xf numFmtId="0" fontId="3" fillId="5" borderId="4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6" borderId="3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4" fontId="2" fillId="0" borderId="4" xfId="0" applyNumberFormat="1" applyFont="1" applyBorder="1" applyAlignment="1">
      <alignment horizontal="right" indent="1"/>
    </xf>
    <xf numFmtId="0" fontId="2" fillId="12" borderId="5" xfId="0" applyFont="1" applyFill="1" applyBorder="1"/>
    <xf numFmtId="0" fontId="3" fillId="12" borderId="6" xfId="0" applyFont="1" applyFill="1" applyBorder="1" applyAlignment="1">
      <alignment horizontal="center"/>
    </xf>
    <xf numFmtId="2" fontId="2" fillId="12" borderId="6" xfId="0" applyNumberFormat="1" applyFont="1" applyFill="1" applyBorder="1" applyAlignment="1">
      <alignment horizontal="right" indent="1"/>
    </xf>
    <xf numFmtId="0" fontId="2" fillId="12" borderId="7" xfId="0" applyFont="1" applyFill="1" applyBorder="1"/>
    <xf numFmtId="0" fontId="2" fillId="12" borderId="9" xfId="0" applyFont="1" applyFill="1" applyBorder="1"/>
    <xf numFmtId="0" fontId="3" fillId="12" borderId="8" xfId="0" applyFont="1" applyFill="1" applyBorder="1" applyAlignment="1">
      <alignment horizontal="center"/>
    </xf>
    <xf numFmtId="2" fontId="2" fillId="12" borderId="8" xfId="0" applyNumberFormat="1" applyFont="1" applyFill="1" applyBorder="1" applyAlignment="1">
      <alignment horizontal="right" indent="1"/>
    </xf>
    <xf numFmtId="0" fontId="2" fillId="12" borderId="10" xfId="0" applyFont="1" applyFill="1" applyBorder="1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1"/>
    </xf>
    <xf numFmtId="0" fontId="2" fillId="0" borderId="7" xfId="0" applyFont="1" applyBorder="1"/>
    <xf numFmtId="9" fontId="2" fillId="0" borderId="6" xfId="0" applyNumberFormat="1" applyFont="1" applyBorder="1" applyAlignment="1">
      <alignment horizontal="right" indent="1"/>
    </xf>
    <xf numFmtId="0" fontId="14" fillId="0" borderId="0" xfId="4"/>
    <xf numFmtId="0" fontId="2" fillId="0" borderId="9" xfId="0" applyFont="1" applyBorder="1"/>
    <xf numFmtId="0" fontId="3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indent="1"/>
    </xf>
    <xf numFmtId="0" fontId="2" fillId="0" borderId="10" xfId="0" applyFont="1" applyBorder="1"/>
    <xf numFmtId="2" fontId="2" fillId="3" borderId="4" xfId="0" applyNumberFormat="1" applyFont="1" applyFill="1" applyBorder="1" applyAlignment="1">
      <alignment horizontal="right" indent="1"/>
    </xf>
    <xf numFmtId="0" fontId="5" fillId="0" borderId="5" xfId="0" applyFont="1" applyBorder="1"/>
    <xf numFmtId="0" fontId="5" fillId="0" borderId="6" xfId="0" applyFont="1" applyBorder="1"/>
    <xf numFmtId="2" fontId="5" fillId="0" borderId="6" xfId="0" applyNumberFormat="1" applyFont="1" applyBorder="1" applyAlignment="1">
      <alignment horizontal="right" indent="1"/>
    </xf>
    <xf numFmtId="0" fontId="5" fillId="0" borderId="7" xfId="0" applyFont="1" applyBorder="1"/>
    <xf numFmtId="0" fontId="5" fillId="0" borderId="9" xfId="0" applyFont="1" applyBorder="1"/>
    <xf numFmtId="0" fontId="5" fillId="0" borderId="8" xfId="0" applyFont="1" applyBorder="1"/>
    <xf numFmtId="2" fontId="5" fillId="0" borderId="8" xfId="0" applyNumberFormat="1" applyFont="1" applyBorder="1" applyAlignment="1">
      <alignment horizontal="right" indent="1"/>
    </xf>
    <xf numFmtId="0" fontId="5" fillId="0" borderId="10" xfId="0" applyFont="1" applyBorder="1"/>
    <xf numFmtId="0" fontId="2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 indent="1"/>
    </xf>
    <xf numFmtId="0" fontId="3" fillId="6" borderId="4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4" fillId="11" borderId="4" xfId="0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right" indent="1"/>
    </xf>
    <xf numFmtId="2" fontId="5" fillId="0" borderId="1" xfId="0" applyNumberFormat="1" applyFont="1" applyBorder="1" applyAlignment="1">
      <alignment horizontal="right" indent="1"/>
    </xf>
    <xf numFmtId="2" fontId="2" fillId="0" borderId="4" xfId="1" applyNumberFormat="1" applyFont="1" applyFill="1" applyBorder="1" applyAlignment="1">
      <alignment horizontal="right" indent="1"/>
    </xf>
    <xf numFmtId="0" fontId="12" fillId="0" borderId="0" xfId="0" applyFont="1" applyAlignment="1">
      <alignment horizontal="center" vertical="center" wrapText="1"/>
    </xf>
    <xf numFmtId="2" fontId="5" fillId="10" borderId="4" xfId="0" applyNumberFormat="1" applyFont="1" applyFill="1" applyBorder="1" applyAlignment="1">
      <alignment horizontal="right" indent="1"/>
    </xf>
    <xf numFmtId="3" fontId="5" fillId="10" borderId="4" xfId="0" applyNumberFormat="1" applyFont="1" applyFill="1" applyBorder="1" applyAlignment="1">
      <alignment horizontal="right" indent="1"/>
    </xf>
    <xf numFmtId="1" fontId="2" fillId="0" borderId="4" xfId="0" applyNumberFormat="1" applyFont="1" applyBorder="1" applyAlignment="1">
      <alignment horizontal="right" indent="1"/>
    </xf>
    <xf numFmtId="0" fontId="2" fillId="11" borderId="3" xfId="0" applyFont="1" applyFill="1" applyBorder="1" applyAlignment="1">
      <alignment vertical="center"/>
    </xf>
    <xf numFmtId="0" fontId="13" fillId="11" borderId="4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" fontId="2" fillId="6" borderId="4" xfId="0" applyNumberFormat="1" applyFont="1" applyFill="1" applyBorder="1" applyAlignment="1">
      <alignment horizontal="right" indent="1"/>
    </xf>
    <xf numFmtId="0" fontId="3" fillId="3" borderId="3" xfId="0" applyFont="1" applyFill="1" applyBorder="1"/>
    <xf numFmtId="1" fontId="3" fillId="3" borderId="4" xfId="0" applyNumberFormat="1" applyFont="1" applyFill="1" applyBorder="1" applyAlignment="1">
      <alignment horizontal="right" indent="1"/>
    </xf>
    <xf numFmtId="0" fontId="3" fillId="3" borderId="2" xfId="0" applyFont="1" applyFill="1" applyBorder="1"/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right" indent="1"/>
    </xf>
    <xf numFmtId="2" fontId="2" fillId="0" borderId="6" xfId="0" applyNumberFormat="1" applyFont="1" applyBorder="1" applyAlignment="1">
      <alignment horizontal="right" indent="1"/>
    </xf>
    <xf numFmtId="2" fontId="2" fillId="0" borderId="8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3" fillId="0" borderId="0" xfId="0" applyFont="1"/>
    <xf numFmtId="0" fontId="11" fillId="0" borderId="11" xfId="0" applyFont="1" applyBorder="1"/>
    <xf numFmtId="0" fontId="5" fillId="7" borderId="1" xfId="0" applyFont="1" applyFill="1" applyBorder="1"/>
    <xf numFmtId="0" fontId="5" fillId="8" borderId="1" xfId="0" applyFont="1" applyFill="1" applyBorder="1"/>
    <xf numFmtId="0" fontId="6" fillId="13" borderId="1" xfId="0" applyFont="1" applyFill="1" applyBorder="1"/>
    <xf numFmtId="0" fontId="11" fillId="0" borderId="12" xfId="0" applyFont="1" applyBorder="1"/>
    <xf numFmtId="0" fontId="3" fillId="2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6" fillId="0" borderId="1" xfId="0" applyFont="1" applyBorder="1"/>
    <xf numFmtId="2" fontId="2" fillId="0" borderId="1" xfId="0" applyNumberFormat="1" applyFont="1" applyBorder="1" applyAlignment="1">
      <alignment horizontal="right" inden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0" fillId="0" borderId="1" xfId="0" applyBorder="1"/>
    <xf numFmtId="0" fontId="5" fillId="0" borderId="0" xfId="0" quotePrefix="1" applyFont="1" applyAlignment="1">
      <alignment vertical="center" wrapText="1"/>
    </xf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10" xfId="2" xr:uid="{67D93D48-BFFD-4FDD-93DC-E3C0FCE46B6E}"/>
    <cellStyle name="Porcentaje" xfId="1" builtinId="5"/>
    <cellStyle name="Porcentaje 2" xfId="3" xr:uid="{75324D31-39D7-4AFF-A5A0-522F1DE7BF85}"/>
  </cellStyles>
  <dxfs count="0"/>
  <tableStyles count="0" defaultTableStyle="TableStyleMedium9" defaultPivotStyle="PivotStyleLight16"/>
  <colors>
    <mruColors>
      <color rgb="FFCC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355600</xdr:colOff>
      <xdr:row>16</xdr:row>
      <xdr:rowOff>167132</xdr:rowOff>
    </xdr:from>
    <xdr:to>
      <xdr:col>3</xdr:col>
      <xdr:colOff>596900</xdr:colOff>
      <xdr:row>18</xdr:row>
      <xdr:rowOff>66040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7D5071-58A9-40AB-A384-4D965B5F1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775" y="3138932"/>
          <a:ext cx="241300" cy="27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gineeringtoolbox.com/density-materials-d_165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1CFD-E8CE-4176-B012-F57AD91DE998}">
  <dimension ref="A1:H80"/>
  <sheetViews>
    <sheetView showGridLines="0" tabSelected="1" topLeftCell="C12" zoomScale="75" zoomScaleNormal="75" workbookViewId="0">
      <selection activeCell="J22" sqref="J22"/>
    </sheetView>
  </sheetViews>
  <sheetFormatPr baseColWidth="10" defaultRowHeight="15" x14ac:dyDescent="0.25"/>
  <cols>
    <col min="1" max="1" width="23.5703125" customWidth="1"/>
    <col min="2" max="2" width="44.5703125" customWidth="1"/>
    <col min="3" max="3" width="53.85546875" customWidth="1"/>
    <col min="4" max="4" width="11.42578125" customWidth="1"/>
    <col min="5" max="5" width="11.140625" customWidth="1"/>
    <col min="6" max="6" width="22.5703125" customWidth="1"/>
    <col min="7" max="7" width="15.140625" customWidth="1"/>
    <col min="8" max="8" width="14.85546875" customWidth="1"/>
  </cols>
  <sheetData>
    <row r="1" spans="1:8" ht="15.75" x14ac:dyDescent="0.25">
      <c r="B1" s="18"/>
      <c r="C1" s="20" t="s">
        <v>13</v>
      </c>
      <c r="D1" s="21"/>
      <c r="E1" s="17"/>
    </row>
    <row r="2" spans="1:8" x14ac:dyDescent="0.25">
      <c r="B2" s="18"/>
      <c r="C2" s="113" t="s">
        <v>96</v>
      </c>
      <c r="D2" s="21"/>
      <c r="E2" s="17"/>
    </row>
    <row r="3" spans="1:8" x14ac:dyDescent="0.25">
      <c r="B3" s="18"/>
      <c r="C3" s="114" t="s">
        <v>11</v>
      </c>
      <c r="D3" s="23"/>
      <c r="E3" s="17"/>
    </row>
    <row r="4" spans="1:8" x14ac:dyDescent="0.25">
      <c r="B4" s="18"/>
      <c r="C4" s="115" t="s">
        <v>15</v>
      </c>
      <c r="D4" s="23"/>
      <c r="E4" s="17"/>
    </row>
    <row r="5" spans="1:8" x14ac:dyDescent="0.25">
      <c r="B5" s="18"/>
      <c r="C5" s="116" t="s">
        <v>20</v>
      </c>
      <c r="D5" s="17"/>
      <c r="E5" s="17"/>
    </row>
    <row r="6" spans="1:8" x14ac:dyDescent="0.25">
      <c r="B6" s="18"/>
      <c r="C6" s="117" t="s">
        <v>97</v>
      </c>
      <c r="D6" s="19"/>
      <c r="E6" s="17"/>
    </row>
    <row r="7" spans="1:8" x14ac:dyDescent="0.25">
      <c r="B7" s="18"/>
      <c r="C7" s="118" t="s">
        <v>21</v>
      </c>
      <c r="D7" s="112"/>
      <c r="E7" s="17"/>
    </row>
    <row r="8" spans="1:8" x14ac:dyDescent="0.25">
      <c r="B8" s="18"/>
      <c r="C8" s="119" t="s">
        <v>10</v>
      </c>
      <c r="D8" s="23"/>
      <c r="E8" s="17"/>
    </row>
    <row r="9" spans="1:8" x14ac:dyDescent="0.25">
      <c r="B9" s="18"/>
      <c r="C9" s="120" t="s">
        <v>16</v>
      </c>
      <c r="D9" s="23"/>
      <c r="E9" s="23"/>
    </row>
    <row r="10" spans="1:8" x14ac:dyDescent="0.25">
      <c r="B10" s="18"/>
      <c r="C10" s="121" t="s">
        <v>22</v>
      </c>
      <c r="D10" s="17"/>
      <c r="E10" s="17"/>
    </row>
    <row r="11" spans="1:8" ht="30.75" customHeight="1" x14ac:dyDescent="0.25">
      <c r="A11" s="101" t="s">
        <v>119</v>
      </c>
      <c r="B11" s="123" t="s">
        <v>17</v>
      </c>
      <c r="C11" s="108"/>
      <c r="D11" s="109"/>
      <c r="E11" s="110"/>
      <c r="F11" s="111"/>
      <c r="G11" s="101" t="s">
        <v>18</v>
      </c>
      <c r="H11" s="102" t="s">
        <v>19</v>
      </c>
    </row>
    <row r="12" spans="1:8" ht="22.5" customHeight="1" x14ac:dyDescent="0.25">
      <c r="A12" s="130"/>
      <c r="B12" s="87"/>
      <c r="C12" s="139" t="s">
        <v>122</v>
      </c>
      <c r="D12" s="139"/>
      <c r="E12" s="139"/>
      <c r="F12" s="139"/>
      <c r="G12" s="101"/>
      <c r="H12" s="102"/>
    </row>
    <row r="13" spans="1:8" ht="15" customHeight="1" x14ac:dyDescent="0.25">
      <c r="A13" s="130"/>
      <c r="C13" s="46" t="s">
        <v>86</v>
      </c>
      <c r="D13" s="47"/>
      <c r="E13" s="97">
        <v>500</v>
      </c>
      <c r="F13" s="48" t="s">
        <v>89</v>
      </c>
      <c r="G13" s="90">
        <v>500</v>
      </c>
      <c r="H13" s="85">
        <f>G13-E13</f>
        <v>0</v>
      </c>
    </row>
    <row r="14" spans="1:8" ht="15" customHeight="1" x14ac:dyDescent="0.25">
      <c r="A14" s="130"/>
      <c r="B14" s="124" t="s">
        <v>91</v>
      </c>
      <c r="C14" s="94" t="s">
        <v>87</v>
      </c>
      <c r="D14" s="95"/>
      <c r="E14" s="35">
        <v>52.14</v>
      </c>
      <c r="F14" s="96" t="s">
        <v>88</v>
      </c>
      <c r="G14" s="8">
        <v>52.14</v>
      </c>
      <c r="H14" s="85">
        <f t="shared" ref="H14:H56" si="0">G14-E14</f>
        <v>0</v>
      </c>
    </row>
    <row r="15" spans="1:8" ht="15" customHeight="1" x14ac:dyDescent="0.25">
      <c r="A15" s="130"/>
      <c r="B15" s="125"/>
      <c r="C15" s="91" t="s">
        <v>90</v>
      </c>
      <c r="D15" s="92" t="s">
        <v>34</v>
      </c>
      <c r="E15" s="25">
        <f>E13*E14/1000</f>
        <v>26.07</v>
      </c>
      <c r="F15" s="93" t="s">
        <v>23</v>
      </c>
      <c r="G15" s="8">
        <f>G13*G14/1000</f>
        <v>26.07</v>
      </c>
      <c r="H15" s="85">
        <f t="shared" si="0"/>
        <v>0</v>
      </c>
    </row>
    <row r="16" spans="1:8" ht="15" customHeight="1" x14ac:dyDescent="0.25">
      <c r="A16" s="130"/>
      <c r="B16" s="124" t="s">
        <v>41</v>
      </c>
      <c r="C16" s="33" t="s">
        <v>35</v>
      </c>
      <c r="D16" s="34" t="s">
        <v>72</v>
      </c>
      <c r="E16" s="35">
        <v>0.6</v>
      </c>
      <c r="F16" s="36"/>
      <c r="G16" s="8">
        <v>0.6</v>
      </c>
      <c r="H16" s="85">
        <f t="shared" si="0"/>
        <v>0</v>
      </c>
    </row>
    <row r="17" spans="1:8" ht="15" customHeight="1" x14ac:dyDescent="0.25">
      <c r="A17" s="130"/>
      <c r="B17" s="124" t="str">
        <f>$B$16</f>
        <v>Jairo Alberto Romero (Ref. F-2)</v>
      </c>
      <c r="C17" s="33" t="s">
        <v>36</v>
      </c>
      <c r="D17" s="34" t="s">
        <v>37</v>
      </c>
      <c r="E17" s="35">
        <v>0.06</v>
      </c>
      <c r="F17" s="36" t="s">
        <v>38</v>
      </c>
      <c r="G17" s="8">
        <v>0.06</v>
      </c>
      <c r="H17" s="85">
        <f t="shared" si="0"/>
        <v>0</v>
      </c>
    </row>
    <row r="18" spans="1:8" ht="15" customHeight="1" x14ac:dyDescent="0.25">
      <c r="A18" s="130"/>
      <c r="B18" s="124" t="s">
        <v>42</v>
      </c>
      <c r="C18" s="38" t="s">
        <v>5</v>
      </c>
      <c r="D18" s="42"/>
      <c r="E18" s="43">
        <v>60</v>
      </c>
      <c r="F18" s="36" t="s">
        <v>39</v>
      </c>
      <c r="G18" s="90">
        <v>60</v>
      </c>
      <c r="H18" s="85">
        <f t="shared" si="0"/>
        <v>0</v>
      </c>
    </row>
    <row r="19" spans="1:8" ht="15" customHeight="1" x14ac:dyDescent="0.25">
      <c r="A19" s="130"/>
      <c r="B19" s="124" t="s">
        <v>43</v>
      </c>
      <c r="C19" s="24" t="s">
        <v>45</v>
      </c>
      <c r="D19" s="32" t="s">
        <v>40</v>
      </c>
      <c r="E19" s="25">
        <f>E16*E15/(1+E17*E18)</f>
        <v>3.4004347826086958</v>
      </c>
      <c r="F19" s="26" t="s">
        <v>24</v>
      </c>
      <c r="G19" s="8">
        <f>G16*G15/(1+G17*G18)</f>
        <v>3.4004347826086958</v>
      </c>
      <c r="H19" s="85">
        <f t="shared" si="0"/>
        <v>0</v>
      </c>
    </row>
    <row r="20" spans="1:8" ht="15" customHeight="1" x14ac:dyDescent="0.25">
      <c r="A20" s="130"/>
      <c r="B20" s="124" t="s">
        <v>91</v>
      </c>
      <c r="C20" s="94" t="s">
        <v>92</v>
      </c>
      <c r="D20" s="95"/>
      <c r="E20" s="35">
        <v>9.48</v>
      </c>
      <c r="F20" s="96" t="s">
        <v>88</v>
      </c>
      <c r="G20" s="8">
        <v>9.48</v>
      </c>
      <c r="H20" s="85">
        <f t="shared" si="0"/>
        <v>0</v>
      </c>
    </row>
    <row r="21" spans="1:8" ht="15" customHeight="1" x14ac:dyDescent="0.25">
      <c r="A21" s="130"/>
      <c r="B21" s="126"/>
      <c r="C21" s="3" t="s">
        <v>83</v>
      </c>
      <c r="D21" s="79"/>
      <c r="E21" s="41">
        <f>E20*E13/1000</f>
        <v>4.74</v>
      </c>
      <c r="F21" s="40" t="s">
        <v>14</v>
      </c>
      <c r="G21" s="8">
        <f>G20*G13/1000</f>
        <v>4.74</v>
      </c>
      <c r="H21" s="85">
        <f t="shared" si="0"/>
        <v>0</v>
      </c>
    </row>
    <row r="22" spans="1:8" ht="15" customHeight="1" x14ac:dyDescent="0.25">
      <c r="A22" s="130"/>
      <c r="B22" s="127" t="s">
        <v>33</v>
      </c>
      <c r="C22" s="38" t="s">
        <v>28</v>
      </c>
      <c r="D22" s="34" t="s">
        <v>46</v>
      </c>
      <c r="E22" s="37">
        <v>1</v>
      </c>
      <c r="F22" s="39" t="s">
        <v>29</v>
      </c>
      <c r="G22" s="86">
        <v>1</v>
      </c>
      <c r="H22" s="85">
        <f t="shared" si="0"/>
        <v>0</v>
      </c>
    </row>
    <row r="23" spans="1:8" ht="15" customHeight="1" x14ac:dyDescent="0.25">
      <c r="A23" s="130"/>
      <c r="B23" s="124"/>
      <c r="C23" s="29" t="s">
        <v>32</v>
      </c>
      <c r="D23" s="32" t="s">
        <v>46</v>
      </c>
      <c r="E23" s="25">
        <f>E21*E22</f>
        <v>4.74</v>
      </c>
      <c r="F23" s="31" t="s">
        <v>25</v>
      </c>
      <c r="G23" s="8">
        <f>G21*G22</f>
        <v>4.74</v>
      </c>
      <c r="H23" s="85">
        <f t="shared" si="0"/>
        <v>0</v>
      </c>
    </row>
    <row r="24" spans="1:8" ht="15" customHeight="1" x14ac:dyDescent="0.25">
      <c r="A24" s="130"/>
      <c r="B24" s="124"/>
      <c r="C24" s="24" t="s">
        <v>30</v>
      </c>
      <c r="D24" s="32" t="s">
        <v>47</v>
      </c>
      <c r="E24" s="25">
        <f>E19+E23</f>
        <v>8.1404347826086969</v>
      </c>
      <c r="F24" s="26" t="s">
        <v>24</v>
      </c>
      <c r="G24" s="8">
        <f>G19+G23</f>
        <v>8.1404347826086969</v>
      </c>
      <c r="H24" s="85">
        <f t="shared" si="0"/>
        <v>0</v>
      </c>
    </row>
    <row r="25" spans="1:8" ht="15" customHeight="1" x14ac:dyDescent="0.25">
      <c r="A25" s="130"/>
      <c r="B25" s="124" t="s">
        <v>41</v>
      </c>
      <c r="C25" s="98" t="s">
        <v>31</v>
      </c>
      <c r="D25" s="30"/>
      <c r="E25" s="99">
        <v>7</v>
      </c>
      <c r="F25" s="100" t="s">
        <v>3</v>
      </c>
      <c r="G25" s="103">
        <v>7</v>
      </c>
      <c r="H25" s="85">
        <f t="shared" si="0"/>
        <v>0</v>
      </c>
    </row>
    <row r="26" spans="1:8" ht="15" customHeight="1" x14ac:dyDescent="0.25">
      <c r="A26" s="130"/>
      <c r="B26" s="124" t="s">
        <v>85</v>
      </c>
      <c r="C26" s="33" t="s">
        <v>49</v>
      </c>
      <c r="D26" s="34"/>
      <c r="E26" s="35">
        <v>0.2</v>
      </c>
      <c r="F26" s="36" t="s">
        <v>2</v>
      </c>
      <c r="G26" s="8">
        <v>0.2</v>
      </c>
      <c r="H26" s="85">
        <f t="shared" si="0"/>
        <v>0</v>
      </c>
    </row>
    <row r="27" spans="1:8" ht="15" customHeight="1" x14ac:dyDescent="0.25">
      <c r="A27" s="130"/>
      <c r="B27" s="45" t="s">
        <v>84</v>
      </c>
      <c r="C27" s="33" t="s">
        <v>79</v>
      </c>
      <c r="D27" s="34"/>
      <c r="E27" s="43">
        <f>2*147.85</f>
        <v>295.7</v>
      </c>
      <c r="F27" s="36" t="s">
        <v>80</v>
      </c>
      <c r="G27" s="90">
        <f>2*147.85</f>
        <v>295.7</v>
      </c>
      <c r="H27" s="85">
        <f t="shared" si="0"/>
        <v>0</v>
      </c>
    </row>
    <row r="28" spans="1:8" ht="15" customHeight="1" x14ac:dyDescent="0.25">
      <c r="A28" s="130"/>
      <c r="B28" s="124"/>
      <c r="C28" s="80" t="s">
        <v>81</v>
      </c>
      <c r="D28" s="81"/>
      <c r="E28" s="49">
        <f>365*E24/E27</f>
        <v>10.04822014085957</v>
      </c>
      <c r="F28" s="82" t="s">
        <v>1</v>
      </c>
      <c r="G28" s="49">
        <f>365*G24/G27</f>
        <v>10.04822014085957</v>
      </c>
      <c r="H28" s="85">
        <f t="shared" si="0"/>
        <v>0</v>
      </c>
    </row>
    <row r="29" spans="1:8" ht="15" customHeight="1" x14ac:dyDescent="0.25">
      <c r="A29" s="130"/>
      <c r="B29" s="126" t="s">
        <v>94</v>
      </c>
      <c r="C29" s="4" t="s">
        <v>26</v>
      </c>
      <c r="D29" s="16"/>
      <c r="E29" s="9">
        <v>1</v>
      </c>
      <c r="F29" s="10" t="s">
        <v>4</v>
      </c>
      <c r="G29" s="90">
        <v>1</v>
      </c>
      <c r="H29" s="85">
        <f t="shared" si="0"/>
        <v>0</v>
      </c>
    </row>
    <row r="30" spans="1:8" ht="15" customHeight="1" x14ac:dyDescent="0.25">
      <c r="A30" s="130"/>
      <c r="B30" s="126" t="s">
        <v>94</v>
      </c>
      <c r="C30" s="4" t="s">
        <v>7</v>
      </c>
      <c r="D30" s="16"/>
      <c r="E30" s="14">
        <v>4.8</v>
      </c>
      <c r="F30" s="10" t="s">
        <v>2</v>
      </c>
      <c r="G30" s="8">
        <v>4.8</v>
      </c>
      <c r="H30" s="85">
        <f t="shared" si="0"/>
        <v>0</v>
      </c>
    </row>
    <row r="31" spans="1:8" ht="15" customHeight="1" x14ac:dyDescent="0.25">
      <c r="A31" s="130"/>
      <c r="B31" s="126" t="s">
        <v>94</v>
      </c>
      <c r="C31" s="4" t="s">
        <v>27</v>
      </c>
      <c r="D31" s="16"/>
      <c r="E31" s="14">
        <v>2.2000000000000002</v>
      </c>
      <c r="F31" s="10" t="s">
        <v>2</v>
      </c>
      <c r="G31" s="8">
        <v>2.2000000000000002</v>
      </c>
      <c r="H31" s="85">
        <f t="shared" si="0"/>
        <v>0</v>
      </c>
    </row>
    <row r="32" spans="1:8" ht="15" customHeight="1" x14ac:dyDescent="0.25">
      <c r="A32" s="130"/>
      <c r="B32" s="124"/>
      <c r="C32" s="24" t="s">
        <v>95</v>
      </c>
      <c r="D32" s="83" t="str">
        <f>IF(E32&lt;E28,"insuficiente","suficiente")</f>
        <v>suficiente</v>
      </c>
      <c r="E32" s="25">
        <f>E29*E30*E31</f>
        <v>10.56</v>
      </c>
      <c r="F32" s="26" t="s">
        <v>1</v>
      </c>
      <c r="G32" s="8">
        <f>G29*G30*G31</f>
        <v>10.56</v>
      </c>
      <c r="H32" s="85">
        <f t="shared" si="0"/>
        <v>0</v>
      </c>
    </row>
    <row r="33" spans="1:8" ht="15" customHeight="1" x14ac:dyDescent="0.25">
      <c r="A33" s="130"/>
      <c r="B33" s="45"/>
      <c r="C33" s="1" t="s">
        <v>82</v>
      </c>
      <c r="D33" s="12"/>
      <c r="E33" s="8">
        <f>E29*E32</f>
        <v>10.56</v>
      </c>
      <c r="F33" s="2" t="s">
        <v>1</v>
      </c>
      <c r="G33" s="8">
        <f>G29*G32</f>
        <v>10.56</v>
      </c>
      <c r="H33" s="85">
        <f t="shared" si="0"/>
        <v>0</v>
      </c>
    </row>
    <row r="34" spans="1:8" ht="15" customHeight="1" x14ac:dyDescent="0.25">
      <c r="A34" s="130"/>
      <c r="B34" s="124" t="s">
        <v>73</v>
      </c>
      <c r="C34" s="11" t="s">
        <v>74</v>
      </c>
      <c r="D34" s="34"/>
      <c r="E34" s="35">
        <v>7</v>
      </c>
      <c r="F34" s="36" t="s">
        <v>3</v>
      </c>
      <c r="G34" s="8">
        <v>7</v>
      </c>
      <c r="H34" s="85">
        <f t="shared" si="0"/>
        <v>0</v>
      </c>
    </row>
    <row r="35" spans="1:8" ht="15" customHeight="1" x14ac:dyDescent="0.25">
      <c r="A35" s="130"/>
      <c r="B35" s="124"/>
      <c r="C35" s="1" t="s">
        <v>75</v>
      </c>
      <c r="D35" s="12"/>
      <c r="E35" s="13">
        <f>1000*E26*E32</f>
        <v>2112</v>
      </c>
      <c r="F35" s="2" t="s">
        <v>9</v>
      </c>
      <c r="G35" s="13">
        <f>1000*G26*G32</f>
        <v>2112</v>
      </c>
      <c r="H35" s="85">
        <f t="shared" si="0"/>
        <v>0</v>
      </c>
    </row>
    <row r="36" spans="1:8" ht="15" customHeight="1" x14ac:dyDescent="0.25">
      <c r="A36" s="130"/>
      <c r="B36" s="124" t="s">
        <v>71</v>
      </c>
      <c r="C36" s="58" t="s">
        <v>56</v>
      </c>
      <c r="D36" s="59" t="s">
        <v>57</v>
      </c>
      <c r="E36" s="62">
        <v>0.35</v>
      </c>
      <c r="F36" s="61"/>
      <c r="G36" s="62">
        <v>0.35</v>
      </c>
      <c r="H36" s="85">
        <f t="shared" si="0"/>
        <v>0</v>
      </c>
    </row>
    <row r="37" spans="1:8" ht="15" customHeight="1" x14ac:dyDescent="0.25">
      <c r="A37" s="130"/>
      <c r="B37" s="124"/>
      <c r="C37" s="58" t="s">
        <v>58</v>
      </c>
      <c r="D37" s="59"/>
      <c r="E37" s="60">
        <f>(1-E36)*E35</f>
        <v>1372.8</v>
      </c>
      <c r="F37" s="61" t="s">
        <v>9</v>
      </c>
      <c r="G37" s="60">
        <f>(1-G36)*G35</f>
        <v>1372.8</v>
      </c>
      <c r="H37" s="85">
        <f t="shared" si="0"/>
        <v>0</v>
      </c>
    </row>
    <row r="38" spans="1:8" ht="15" customHeight="1" x14ac:dyDescent="0.25">
      <c r="A38" s="130"/>
      <c r="B38" s="124" t="s">
        <v>44</v>
      </c>
      <c r="C38" s="50" t="s">
        <v>70</v>
      </c>
      <c r="D38" s="51"/>
      <c r="E38" s="52">
        <v>2</v>
      </c>
      <c r="F38" s="53" t="s">
        <v>6</v>
      </c>
      <c r="G38" s="104">
        <v>2</v>
      </c>
      <c r="H38" s="85">
        <f t="shared" si="0"/>
        <v>0</v>
      </c>
    </row>
    <row r="39" spans="1:8" ht="15" customHeight="1" x14ac:dyDescent="0.25">
      <c r="A39" s="130"/>
      <c r="B39" s="124"/>
      <c r="C39" s="54"/>
      <c r="D39" s="55"/>
      <c r="E39" s="56">
        <f>E38*3.8/60</f>
        <v>0.12666666666666665</v>
      </c>
      <c r="F39" s="57" t="s">
        <v>0</v>
      </c>
      <c r="G39" s="105">
        <f>G38*3.8/60</f>
        <v>0.12666666666666665</v>
      </c>
      <c r="H39" s="85">
        <f t="shared" si="0"/>
        <v>0</v>
      </c>
    </row>
    <row r="40" spans="1:8" ht="15" customHeight="1" x14ac:dyDescent="0.25">
      <c r="A40" s="130"/>
      <c r="B40" s="126" t="s">
        <v>94</v>
      </c>
      <c r="C40" s="4" t="s">
        <v>52</v>
      </c>
      <c r="D40" s="16"/>
      <c r="E40" s="14">
        <v>0.25</v>
      </c>
      <c r="F40" s="10"/>
      <c r="G40" s="8">
        <v>0.25</v>
      </c>
      <c r="H40" s="85">
        <f t="shared" si="0"/>
        <v>0</v>
      </c>
    </row>
    <row r="41" spans="1:8" ht="15" customHeight="1" x14ac:dyDescent="0.25">
      <c r="A41" s="130"/>
      <c r="B41" s="124"/>
      <c r="C41" s="69" t="s">
        <v>53</v>
      </c>
      <c r="D41" s="70"/>
      <c r="E41" s="71">
        <f>E37/(E40*E39*3600)</f>
        <v>12.042105263157897</v>
      </c>
      <c r="F41" s="72" t="s">
        <v>51</v>
      </c>
      <c r="G41" s="71">
        <f>G37/(G40*G39*3600)</f>
        <v>12.042105263157897</v>
      </c>
      <c r="H41" s="85">
        <f t="shared" si="0"/>
        <v>0</v>
      </c>
    </row>
    <row r="42" spans="1:8" ht="15" customHeight="1" x14ac:dyDescent="0.25">
      <c r="A42" s="130"/>
      <c r="B42" s="124"/>
      <c r="C42" s="73"/>
      <c r="D42" s="74"/>
      <c r="E42" s="75">
        <f>E41/24</f>
        <v>0.5017543859649124</v>
      </c>
      <c r="F42" s="76" t="s">
        <v>3</v>
      </c>
      <c r="G42" s="75">
        <f>G41/24</f>
        <v>0.5017543859649124</v>
      </c>
      <c r="H42" s="85">
        <f t="shared" si="0"/>
        <v>0</v>
      </c>
    </row>
    <row r="43" spans="1:8" ht="15" customHeight="1" x14ac:dyDescent="0.25">
      <c r="A43" s="130"/>
      <c r="B43" s="124" t="s">
        <v>44</v>
      </c>
      <c r="C43" s="11" t="s">
        <v>69</v>
      </c>
      <c r="D43" s="30"/>
      <c r="E43" s="68">
        <v>2</v>
      </c>
      <c r="F43" s="7" t="s">
        <v>8</v>
      </c>
      <c r="G43" s="8">
        <v>2</v>
      </c>
      <c r="H43" s="85">
        <f t="shared" si="0"/>
        <v>0</v>
      </c>
    </row>
    <row r="44" spans="1:8" ht="15" customHeight="1" x14ac:dyDescent="0.25">
      <c r="A44" s="130"/>
      <c r="B44" s="128" t="s">
        <v>93</v>
      </c>
      <c r="C44" s="1" t="s">
        <v>76</v>
      </c>
      <c r="D44" s="77"/>
      <c r="E44" s="78">
        <v>0.8</v>
      </c>
      <c r="F44" s="2" t="s">
        <v>2</v>
      </c>
      <c r="G44" s="78">
        <v>0.8</v>
      </c>
      <c r="H44" s="85">
        <f t="shared" si="0"/>
        <v>0</v>
      </c>
    </row>
    <row r="45" spans="1:8" ht="15" customHeight="1" x14ac:dyDescent="0.25">
      <c r="A45" s="130"/>
      <c r="C45" s="1" t="s">
        <v>77</v>
      </c>
      <c r="D45" s="12"/>
      <c r="E45" s="8">
        <f>E43+E44</f>
        <v>2.8</v>
      </c>
      <c r="F45" s="2" t="s">
        <v>8</v>
      </c>
      <c r="G45" s="8">
        <f>G43+G44</f>
        <v>2.8</v>
      </c>
      <c r="H45" s="85">
        <f t="shared" si="0"/>
        <v>0</v>
      </c>
    </row>
    <row r="46" spans="1:8" ht="15" customHeight="1" x14ac:dyDescent="0.25">
      <c r="A46" s="130"/>
      <c r="B46" s="124"/>
      <c r="C46" s="4" t="s">
        <v>12</v>
      </c>
      <c r="D46" s="16"/>
      <c r="E46" s="14">
        <v>0.25</v>
      </c>
      <c r="F46" s="10" t="s">
        <v>2</v>
      </c>
      <c r="G46" s="8">
        <v>0.25</v>
      </c>
      <c r="H46" s="85">
        <f t="shared" si="0"/>
        <v>0</v>
      </c>
    </row>
    <row r="47" spans="1:8" ht="15" customHeight="1" x14ac:dyDescent="0.25">
      <c r="A47" s="130"/>
      <c r="B47" s="129"/>
      <c r="C47" s="24" t="s">
        <v>48</v>
      </c>
      <c r="D47" s="32"/>
      <c r="E47" s="25">
        <f>E45/E46</f>
        <v>11.2</v>
      </c>
      <c r="F47" s="26"/>
      <c r="G47" s="8">
        <f>G45/G46</f>
        <v>11.2</v>
      </c>
      <c r="H47" s="85">
        <f t="shared" si="0"/>
        <v>0</v>
      </c>
    </row>
    <row r="48" spans="1:8" x14ac:dyDescent="0.25">
      <c r="A48" s="130"/>
      <c r="B48" s="124"/>
      <c r="C48" s="1" t="s">
        <v>63</v>
      </c>
      <c r="D48" s="12"/>
      <c r="E48" s="8">
        <f>E34*(E19+E23)</f>
        <v>56.983043478260882</v>
      </c>
      <c r="F48" s="2" t="s">
        <v>62</v>
      </c>
      <c r="G48" s="8">
        <f>G34*(G19+G23)</f>
        <v>56.983043478260882</v>
      </c>
      <c r="H48" s="85">
        <f t="shared" si="0"/>
        <v>0</v>
      </c>
    </row>
    <row r="49" spans="1:8" x14ac:dyDescent="0.25">
      <c r="A49" s="130"/>
      <c r="B49" s="63" t="s">
        <v>67</v>
      </c>
      <c r="C49" s="50" t="s">
        <v>54</v>
      </c>
      <c r="D49" s="51"/>
      <c r="E49" s="52">
        <v>1.5</v>
      </c>
      <c r="F49" s="53" t="s">
        <v>68</v>
      </c>
      <c r="G49" s="122">
        <v>1.5</v>
      </c>
      <c r="H49" s="85">
        <f t="shared" si="0"/>
        <v>0</v>
      </c>
    </row>
    <row r="50" spans="1:8" x14ac:dyDescent="0.25">
      <c r="A50" s="130"/>
      <c r="B50" s="124"/>
      <c r="C50" s="64"/>
      <c r="D50" s="65"/>
      <c r="E50" s="66">
        <f>E49*1000</f>
        <v>1500</v>
      </c>
      <c r="F50" s="67" t="s">
        <v>61</v>
      </c>
      <c r="G50" s="66">
        <f>G49*1000</f>
        <v>1500</v>
      </c>
      <c r="H50" s="85">
        <f t="shared" si="0"/>
        <v>0</v>
      </c>
    </row>
    <row r="51" spans="1:8" x14ac:dyDescent="0.25">
      <c r="A51" s="130"/>
      <c r="B51" s="124"/>
      <c r="C51" s="5" t="s">
        <v>59</v>
      </c>
      <c r="D51" s="44"/>
      <c r="E51" s="15">
        <v>3</v>
      </c>
      <c r="F51" s="6" t="s">
        <v>60</v>
      </c>
      <c r="G51" s="8">
        <v>3</v>
      </c>
      <c r="H51" s="85">
        <f t="shared" si="0"/>
        <v>0</v>
      </c>
    </row>
    <row r="52" spans="1:8" x14ac:dyDescent="0.25">
      <c r="A52" s="130"/>
      <c r="B52" s="124"/>
      <c r="C52" s="22" t="s">
        <v>65</v>
      </c>
      <c r="D52" s="27"/>
      <c r="E52" s="88">
        <f>0.01*E51*E32</f>
        <v>0.31680000000000003</v>
      </c>
      <c r="F52" s="28" t="s">
        <v>50</v>
      </c>
      <c r="G52" s="106">
        <f>0.01*G51*G32</f>
        <v>0.31680000000000003</v>
      </c>
      <c r="H52" s="85">
        <f t="shared" si="0"/>
        <v>0</v>
      </c>
    </row>
    <row r="53" spans="1:8" x14ac:dyDescent="0.25">
      <c r="A53" s="130"/>
      <c r="B53" s="124"/>
      <c r="C53" s="80" t="s">
        <v>66</v>
      </c>
      <c r="D53" s="81"/>
      <c r="E53" s="84">
        <f>E50*E52</f>
        <v>475.20000000000005</v>
      </c>
      <c r="F53" s="82" t="s">
        <v>62</v>
      </c>
      <c r="G53" s="84">
        <f>G50*G52</f>
        <v>475.20000000000005</v>
      </c>
      <c r="H53" s="85">
        <f t="shared" si="0"/>
        <v>0</v>
      </c>
    </row>
    <row r="54" spans="1:8" x14ac:dyDescent="0.25">
      <c r="A54" s="130"/>
      <c r="B54" s="124"/>
      <c r="C54" s="58" t="s">
        <v>78</v>
      </c>
      <c r="D54" s="59"/>
      <c r="E54" s="60">
        <f>E48+E53</f>
        <v>532.18304347826097</v>
      </c>
      <c r="F54" s="61" t="s">
        <v>62</v>
      </c>
      <c r="G54" s="60">
        <f>G48+G53</f>
        <v>532.18304347826097</v>
      </c>
      <c r="H54" s="85">
        <f t="shared" si="0"/>
        <v>0</v>
      </c>
    </row>
    <row r="55" spans="1:8" x14ac:dyDescent="0.25">
      <c r="A55" s="130"/>
      <c r="B55" s="124"/>
      <c r="C55" s="58" t="s">
        <v>64</v>
      </c>
      <c r="D55" s="59"/>
      <c r="E55" s="60">
        <f>E54*(1-E36)</f>
        <v>345.91897826086966</v>
      </c>
      <c r="F55" s="61" t="s">
        <v>62</v>
      </c>
      <c r="G55" s="60">
        <f>G54*(1-G36)</f>
        <v>345.91897826086966</v>
      </c>
      <c r="H55" s="85">
        <f t="shared" si="0"/>
        <v>0</v>
      </c>
    </row>
    <row r="56" spans="1:8" x14ac:dyDescent="0.25">
      <c r="A56" s="130"/>
      <c r="B56" s="124"/>
      <c r="C56" s="22" t="s">
        <v>55</v>
      </c>
      <c r="D56" s="27"/>
      <c r="E56" s="89">
        <f>E48+E53+E55</f>
        <v>878.10202173913058</v>
      </c>
      <c r="F56" s="28" t="s">
        <v>62</v>
      </c>
      <c r="G56" s="107">
        <f>G48+G53+G55</f>
        <v>878.10202173913058</v>
      </c>
      <c r="H56" s="85">
        <f t="shared" si="0"/>
        <v>0</v>
      </c>
    </row>
    <row r="58" spans="1:8" ht="15.75" customHeight="1" x14ac:dyDescent="0.25">
      <c r="C58" s="140" t="s">
        <v>98</v>
      </c>
      <c r="D58" s="141"/>
    </row>
    <row r="59" spans="1:8" ht="15" customHeight="1" x14ac:dyDescent="0.25">
      <c r="C59" s="135" t="s">
        <v>104</v>
      </c>
      <c r="D59" s="138"/>
      <c r="E59" s="132"/>
      <c r="F59" s="132"/>
    </row>
    <row r="60" spans="1:8" ht="15" customHeight="1" x14ac:dyDescent="0.25">
      <c r="C60" s="135" t="s">
        <v>105</v>
      </c>
      <c r="D60" s="138"/>
      <c r="E60" s="132"/>
      <c r="F60" s="132"/>
    </row>
    <row r="61" spans="1:8" ht="15" customHeight="1" x14ac:dyDescent="0.25">
      <c r="C61" s="135" t="s">
        <v>106</v>
      </c>
      <c r="D61" s="136"/>
      <c r="E61" s="136"/>
      <c r="F61" s="136"/>
    </row>
    <row r="62" spans="1:8" ht="15" customHeight="1" x14ac:dyDescent="0.25">
      <c r="C62" s="135" t="s">
        <v>107</v>
      </c>
      <c r="D62" s="138"/>
      <c r="E62" s="132"/>
      <c r="F62" s="132"/>
    </row>
    <row r="63" spans="1:8" ht="15" customHeight="1" x14ac:dyDescent="0.25">
      <c r="C63" s="135" t="s">
        <v>99</v>
      </c>
      <c r="D63" s="138"/>
      <c r="E63" s="132"/>
      <c r="F63" s="132"/>
    </row>
    <row r="64" spans="1:8" x14ac:dyDescent="0.25">
      <c r="C64" s="135" t="s">
        <v>120</v>
      </c>
      <c r="D64" s="132"/>
      <c r="E64" s="132"/>
      <c r="F64" s="132"/>
    </row>
    <row r="65" spans="3:6" ht="15" customHeight="1" x14ac:dyDescent="0.25">
      <c r="C65" s="135" t="s">
        <v>108</v>
      </c>
      <c r="D65" s="132"/>
      <c r="E65" s="132"/>
      <c r="F65" s="132"/>
    </row>
    <row r="66" spans="3:6" ht="15" customHeight="1" x14ac:dyDescent="0.25">
      <c r="C66" s="135" t="s">
        <v>109</v>
      </c>
      <c r="D66" s="132"/>
      <c r="E66" s="132"/>
      <c r="F66" s="132"/>
    </row>
    <row r="67" spans="3:6" x14ac:dyDescent="0.25">
      <c r="C67" s="135" t="s">
        <v>110</v>
      </c>
      <c r="D67" s="132"/>
      <c r="E67" s="132"/>
      <c r="F67" s="132"/>
    </row>
    <row r="68" spans="3:6" ht="15" customHeight="1" x14ac:dyDescent="0.25">
      <c r="C68" s="135" t="s">
        <v>111</v>
      </c>
      <c r="D68" s="132"/>
      <c r="E68" s="132"/>
      <c r="F68" s="132"/>
    </row>
    <row r="69" spans="3:6" x14ac:dyDescent="0.25">
      <c r="C69" s="135" t="s">
        <v>112</v>
      </c>
      <c r="D69" s="132"/>
      <c r="E69" s="132"/>
      <c r="F69" s="132"/>
    </row>
    <row r="70" spans="3:6" x14ac:dyDescent="0.25">
      <c r="C70" s="135" t="s">
        <v>121</v>
      </c>
      <c r="D70" s="132"/>
      <c r="E70" s="132"/>
      <c r="F70" s="132"/>
    </row>
    <row r="71" spans="3:6" ht="15" customHeight="1" x14ac:dyDescent="0.25">
      <c r="C71" s="135" t="s">
        <v>113</v>
      </c>
      <c r="D71" s="132"/>
      <c r="E71" s="132"/>
      <c r="F71" s="132"/>
    </row>
    <row r="72" spans="3:6" x14ac:dyDescent="0.25">
      <c r="C72" s="135" t="s">
        <v>114</v>
      </c>
      <c r="D72" s="132"/>
      <c r="E72" s="132"/>
      <c r="F72" s="132"/>
    </row>
    <row r="73" spans="3:6" ht="15" customHeight="1" x14ac:dyDescent="0.25">
      <c r="C73" s="135" t="s">
        <v>100</v>
      </c>
      <c r="D73" s="136"/>
      <c r="E73" s="136"/>
      <c r="F73" s="136"/>
    </row>
    <row r="74" spans="3:6" x14ac:dyDescent="0.25">
      <c r="C74" s="131" t="s">
        <v>101</v>
      </c>
      <c r="D74" s="131"/>
      <c r="E74" s="131"/>
      <c r="F74" s="131"/>
    </row>
    <row r="75" spans="3:6" x14ac:dyDescent="0.25">
      <c r="C75" s="131" t="s">
        <v>102</v>
      </c>
      <c r="D75" s="137"/>
      <c r="E75" s="137"/>
      <c r="F75" s="137"/>
    </row>
    <row r="76" spans="3:6" x14ac:dyDescent="0.25">
      <c r="C76" s="131" t="s">
        <v>115</v>
      </c>
      <c r="D76" s="134"/>
      <c r="E76" s="133"/>
      <c r="F76" s="133"/>
    </row>
    <row r="77" spans="3:6" x14ac:dyDescent="0.25">
      <c r="C77" s="131" t="s">
        <v>116</v>
      </c>
      <c r="D77" s="134"/>
      <c r="E77" s="133"/>
      <c r="F77" s="133"/>
    </row>
    <row r="78" spans="3:6" x14ac:dyDescent="0.25">
      <c r="C78" s="131" t="s">
        <v>117</v>
      </c>
      <c r="D78" s="132"/>
      <c r="E78" s="132"/>
      <c r="F78" s="132"/>
    </row>
    <row r="79" spans="3:6" x14ac:dyDescent="0.25">
      <c r="C79" s="131" t="s">
        <v>103</v>
      </c>
      <c r="D79" s="133"/>
      <c r="E79" s="133"/>
      <c r="F79" s="133"/>
    </row>
    <row r="80" spans="3:6" x14ac:dyDescent="0.25">
      <c r="C80" s="131" t="s">
        <v>118</v>
      </c>
      <c r="D80" s="134"/>
      <c r="E80" s="133"/>
      <c r="F80" s="133"/>
    </row>
  </sheetData>
  <mergeCells count="24">
    <mergeCell ref="C12:F12"/>
    <mergeCell ref="C59:F59"/>
    <mergeCell ref="C60:F60"/>
    <mergeCell ref="C58:D58"/>
    <mergeCell ref="C61:F61"/>
    <mergeCell ref="C62:F62"/>
    <mergeCell ref="C64:F64"/>
    <mergeCell ref="C65:F65"/>
    <mergeCell ref="C66:F66"/>
    <mergeCell ref="C63:F63"/>
    <mergeCell ref="C67:F67"/>
    <mergeCell ref="C68:F68"/>
    <mergeCell ref="C69:F69"/>
    <mergeCell ref="C71:F71"/>
    <mergeCell ref="C72:F72"/>
    <mergeCell ref="C70:F70"/>
    <mergeCell ref="C78:F78"/>
    <mergeCell ref="C79:F79"/>
    <mergeCell ref="C80:F80"/>
    <mergeCell ref="C73:F73"/>
    <mergeCell ref="C74:F74"/>
    <mergeCell ref="C75:F75"/>
    <mergeCell ref="C76:F76"/>
    <mergeCell ref="C77:F77"/>
  </mergeCells>
  <hyperlinks>
    <hyperlink ref="B49" r:id="rId1" xr:uid="{5F86CA80-32EA-458F-8B2D-DE53DC4F55ED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2013-06-23T19:08:58Z</cp:lastPrinted>
  <dcterms:created xsi:type="dcterms:W3CDTF">2010-07-01T13:55:26Z</dcterms:created>
  <dcterms:modified xsi:type="dcterms:W3CDTF">2023-03-11T14:43:32Z</dcterms:modified>
</cp:coreProperties>
</file>